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17460" windowHeight="8970"/>
  </bookViews>
  <sheets>
    <sheet name="Sheet1" sheetId="1" r:id="rId1"/>
    <sheet name="Sheet2" sheetId="2" r:id="rId2"/>
  </sheets>
  <calcPr calcId="124519"/>
</workbook>
</file>

<file path=xl/calcChain.xml><?xml version="1.0" encoding="utf-8"?>
<calcChain xmlns="http://schemas.openxmlformats.org/spreadsheetml/2006/main">
  <c r="K27" i="1"/>
  <c r="S23" l="1"/>
  <c r="T21"/>
  <c r="T20"/>
  <c r="T19"/>
  <c r="S13"/>
  <c r="T11"/>
  <c r="C18" l="1"/>
  <c r="C14"/>
  <c r="C10"/>
  <c r="AC25"/>
  <c r="AC20"/>
  <c r="Y11"/>
  <c r="Y9"/>
  <c r="T6"/>
  <c r="T7"/>
  <c r="T8"/>
  <c r="T9"/>
  <c r="T10"/>
  <c r="T5"/>
  <c r="AD16"/>
  <c r="AD17"/>
  <c r="AD18"/>
  <c r="AD19"/>
  <c r="AD15"/>
  <c r="AD9"/>
  <c r="AD10"/>
  <c r="AD11"/>
  <c r="AD12"/>
  <c r="AD8"/>
  <c r="AD7"/>
  <c r="AD6"/>
  <c r="AD5"/>
  <c r="T13" l="1"/>
  <c r="AD13"/>
  <c r="AD20"/>
  <c r="Y7"/>
  <c r="Y5"/>
  <c r="T16"/>
  <c r="T17"/>
  <c r="T18"/>
  <c r="T15"/>
  <c r="D17"/>
  <c r="T23" l="1"/>
  <c r="Y12"/>
  <c r="D16"/>
  <c r="D18" s="1"/>
  <c r="D21" l="1"/>
  <c r="D7"/>
  <c r="D6"/>
  <c r="K11" l="1"/>
  <c r="O11"/>
  <c r="D12"/>
  <c r="K12"/>
  <c r="O12"/>
  <c r="Y26" l="1"/>
  <c r="Y28" l="1"/>
  <c r="K26"/>
  <c r="K28" s="1"/>
  <c r="T25"/>
  <c r="X24"/>
  <c r="O24"/>
  <c r="J24"/>
  <c r="AD23"/>
  <c r="Y23"/>
  <c r="O23"/>
  <c r="K23"/>
  <c r="D23"/>
  <c r="AD22"/>
  <c r="AD25" s="1"/>
  <c r="Y22"/>
  <c r="N22"/>
  <c r="K22"/>
  <c r="Y21"/>
  <c r="O21"/>
  <c r="K21"/>
  <c r="Y20"/>
  <c r="O20"/>
  <c r="K20"/>
  <c r="X19"/>
  <c r="O19"/>
  <c r="K19"/>
  <c r="Y18"/>
  <c r="O18"/>
  <c r="K18"/>
  <c r="Y17"/>
  <c r="O17"/>
  <c r="K17"/>
  <c r="Y16"/>
  <c r="O16"/>
  <c r="J16"/>
  <c r="Y15"/>
  <c r="O15"/>
  <c r="K15"/>
  <c r="Y14"/>
  <c r="O14"/>
  <c r="K14"/>
  <c r="AC13"/>
  <c r="O13"/>
  <c r="K13"/>
  <c r="D13"/>
  <c r="D14" s="1"/>
  <c r="O10"/>
  <c r="K10"/>
  <c r="O9"/>
  <c r="K9"/>
  <c r="D9"/>
  <c r="O8"/>
  <c r="K8"/>
  <c r="D8"/>
  <c r="O7"/>
  <c r="K7"/>
  <c r="O6"/>
  <c r="K6"/>
  <c r="O5"/>
  <c r="K5"/>
  <c r="D5"/>
  <c r="D10" l="1"/>
  <c r="Y19"/>
  <c r="O22"/>
  <c r="O26"/>
  <c r="Y24"/>
  <c r="AD26"/>
  <c r="AD28" s="1"/>
  <c r="K24"/>
  <c r="K16"/>
  <c r="Y25" l="1"/>
  <c r="T26"/>
  <c r="K25"/>
  <c r="O28" s="1"/>
  <c r="O29" s="1"/>
  <c r="AH6" s="1"/>
  <c r="AH5" s="1"/>
  <c r="T27" l="1"/>
  <c r="Y29" s="1"/>
  <c r="AD30" s="1"/>
  <c r="AI6" s="1"/>
  <c r="AI5" s="1"/>
  <c r="D19"/>
  <c r="D24" s="1"/>
  <c r="D25" s="1"/>
  <c r="A27" l="1"/>
  <c r="AG6"/>
  <c r="AG5" s="1"/>
</calcChain>
</file>

<file path=xl/sharedStrings.xml><?xml version="1.0" encoding="utf-8"?>
<sst xmlns="http://schemas.openxmlformats.org/spreadsheetml/2006/main" count="219" uniqueCount="166">
  <si>
    <t>注意：注意：该表格已经编辑好公式，请只改动表格中蓝色的数字，表格会自行计算得分。</t>
  </si>
  <si>
    <t>姓名</t>
  </si>
  <si>
    <t>联系方式</t>
  </si>
  <si>
    <t>第一部分：学术科研（75分）</t>
  </si>
  <si>
    <t>第二部分：思想品德（10分）</t>
  </si>
  <si>
    <t>第三部分：身体素质和社会活动（15）</t>
  </si>
  <si>
    <t>身体素质</t>
  </si>
  <si>
    <t>社会活动</t>
  </si>
  <si>
    <t>学号</t>
  </si>
  <si>
    <t>1、论文：</t>
  </si>
  <si>
    <t>级别</t>
  </si>
  <si>
    <t>数量</t>
  </si>
  <si>
    <t>分数</t>
  </si>
  <si>
    <t>1、荣誉称号：</t>
  </si>
  <si>
    <t>性质</t>
  </si>
  <si>
    <t>名称</t>
  </si>
  <si>
    <t>次数</t>
  </si>
  <si>
    <t>2、学生工作：</t>
  </si>
  <si>
    <t>职务</t>
  </si>
  <si>
    <t>1、院级比赛：</t>
  </si>
  <si>
    <t>项目</t>
  </si>
  <si>
    <t>4、运动会：</t>
  </si>
  <si>
    <t>校级</t>
  </si>
  <si>
    <t>运动员</t>
  </si>
  <si>
    <t>1、集体活动：</t>
  </si>
  <si>
    <t>学术科研</t>
  </si>
  <si>
    <t>思想品德</t>
  </si>
  <si>
    <t>身体素质和社会活动</t>
  </si>
  <si>
    <t>T2及以上</t>
  </si>
  <si>
    <t>个人</t>
  </si>
  <si>
    <t>校研会主席或常务副</t>
  </si>
  <si>
    <t>篮球</t>
  </si>
  <si>
    <t>学术诚信活动</t>
  </si>
  <si>
    <t>得分率</t>
  </si>
  <si>
    <t>SCI</t>
  </si>
  <si>
    <t>校研会副主席</t>
  </si>
  <si>
    <t>羽毛球</t>
  </si>
  <si>
    <t>裁判员及工作人员</t>
  </si>
  <si>
    <t>宿舍文化节系列活动</t>
  </si>
  <si>
    <t>实际得分</t>
  </si>
  <si>
    <t>核心EI</t>
  </si>
  <si>
    <t>校级及以上</t>
  </si>
  <si>
    <t>十佳党支部书记</t>
  </si>
  <si>
    <t>其它校级社团主席</t>
  </si>
  <si>
    <t>拔河</t>
  </si>
  <si>
    <t>满分</t>
  </si>
  <si>
    <t>中文核心</t>
  </si>
  <si>
    <t>十佳党员</t>
  </si>
  <si>
    <t>院研会主席</t>
  </si>
  <si>
    <t>足球</t>
  </si>
  <si>
    <t>院级</t>
  </si>
  <si>
    <t>会议EI及其它刊物</t>
  </si>
  <si>
    <t>优秀党员</t>
  </si>
  <si>
    <t>院研究生团总支书记</t>
  </si>
  <si>
    <t>迎新志愿者</t>
  </si>
  <si>
    <t>论文合计</t>
  </si>
  <si>
    <t>其它校级社团副主席</t>
  </si>
  <si>
    <t>2、比赛：</t>
  </si>
  <si>
    <t>校研会部长</t>
  </si>
  <si>
    <t>学术十佳</t>
  </si>
  <si>
    <t>院研会副主席</t>
  </si>
  <si>
    <t>运动会分数合计</t>
  </si>
  <si>
    <t>才艺十佳</t>
  </si>
  <si>
    <t>其它校级社团部长</t>
  </si>
  <si>
    <t>院级合计</t>
  </si>
  <si>
    <t>5、获奖情况：</t>
  </si>
  <si>
    <t>奖项</t>
  </si>
  <si>
    <t>得分</t>
  </si>
  <si>
    <t>集体活动合计</t>
  </si>
  <si>
    <t>品德模范</t>
  </si>
  <si>
    <t>校研会副部长</t>
  </si>
  <si>
    <t>2、校级比赛：</t>
  </si>
  <si>
    <t>省级1-3名</t>
  </si>
  <si>
    <t>2、文艺活动：</t>
  </si>
  <si>
    <t>3、专利：</t>
  </si>
  <si>
    <t>受理情况</t>
  </si>
  <si>
    <t>优秀党员、书记，干部</t>
  </si>
  <si>
    <t>院研会部长</t>
  </si>
  <si>
    <t>校级1-3名</t>
  </si>
  <si>
    <t>学院迎新晚会</t>
  </si>
  <si>
    <t>已受理</t>
  </si>
  <si>
    <t>个人分数合计</t>
  </si>
  <si>
    <t>院研会副部长</t>
  </si>
  <si>
    <t>校级4-8名</t>
  </si>
  <si>
    <t>学校才艺十佳</t>
  </si>
  <si>
    <t>已授权</t>
  </si>
  <si>
    <t>集体</t>
  </si>
  <si>
    <t>党支部书记</t>
  </si>
  <si>
    <t>院级1-3名</t>
  </si>
  <si>
    <t>专利合计</t>
  </si>
  <si>
    <t>班长</t>
  </si>
  <si>
    <t>冬季长跑</t>
  </si>
  <si>
    <t>院级4-6名</t>
  </si>
  <si>
    <t>5MT论文演讲</t>
  </si>
  <si>
    <t>4、1-3项</t>
  </si>
  <si>
    <t>分数合计</t>
  </si>
  <si>
    <t>优秀党支部</t>
  </si>
  <si>
    <t>校研会干事</t>
  </si>
  <si>
    <t>素质拓展</t>
  </si>
  <si>
    <t>合计</t>
  </si>
  <si>
    <t>5、成绩：</t>
  </si>
  <si>
    <t>加权平均分</t>
  </si>
  <si>
    <t>十佳研究生党支部</t>
  </si>
  <si>
    <t>其它社团干事</t>
  </si>
  <si>
    <t>文艺活动合计</t>
  </si>
  <si>
    <t>十佳研究生特色党日</t>
  </si>
  <si>
    <t>其它党支部或班级干部</t>
  </si>
  <si>
    <t>3、获奖情况：</t>
  </si>
  <si>
    <t>6、讲座：</t>
  </si>
  <si>
    <t>学生工作合计</t>
  </si>
  <si>
    <t>校优秀宿舍</t>
  </si>
  <si>
    <t>3、红领培训</t>
  </si>
  <si>
    <t>优秀营员</t>
  </si>
  <si>
    <t>校级合计</t>
  </si>
  <si>
    <t>院优秀宿舍</t>
  </si>
  <si>
    <t>第一部分</t>
  </si>
  <si>
    <t>集体分数合计</t>
  </si>
  <si>
    <t>普通结业</t>
  </si>
  <si>
    <t>3、省级体育类比赛：</t>
  </si>
  <si>
    <t>第一部分有效分数</t>
  </si>
  <si>
    <t>获奖分数合计</t>
  </si>
  <si>
    <t>获奖情况合计</t>
  </si>
  <si>
    <t>综合测评最终成绩</t>
  </si>
  <si>
    <t>4、志愿服务</t>
  </si>
  <si>
    <t>支教或支西</t>
  </si>
  <si>
    <t>红领合计</t>
  </si>
  <si>
    <t>1-3项</t>
  </si>
  <si>
    <t>比赛分数合计</t>
  </si>
  <si>
    <t>6、健康培训</t>
  </si>
  <si>
    <t>健康培训结业</t>
  </si>
  <si>
    <t>社会活动部分</t>
  </si>
  <si>
    <t>身体素质部分</t>
  </si>
  <si>
    <t>志愿服务合计</t>
  </si>
  <si>
    <t>第二部分</t>
  </si>
  <si>
    <t>培训合计</t>
  </si>
  <si>
    <t>社会活动部分有效分数</t>
  </si>
  <si>
    <t>第二部分有效分数</t>
  </si>
  <si>
    <t>身体素质部分有效分数</t>
  </si>
  <si>
    <t>第三部分有效分数</t>
  </si>
  <si>
    <t>优秀团干</t>
    <phoneticPr fontId="9" type="noConversion"/>
  </si>
  <si>
    <t>乒乓球</t>
    <phoneticPr fontId="9" type="noConversion"/>
  </si>
  <si>
    <t>素质拓展</t>
    <phoneticPr fontId="9" type="noConversion"/>
  </si>
  <si>
    <t>中国梦征文活动</t>
    <phoneticPr fontId="9" type="noConversion"/>
  </si>
  <si>
    <t>健康文化节</t>
    <phoneticPr fontId="9" type="noConversion"/>
  </si>
  <si>
    <t>感谢师恩“携恩远行 勿忘初心”系列活动</t>
    <phoneticPr fontId="9" type="noConversion"/>
  </si>
  <si>
    <t>消防安全知识普及</t>
    <phoneticPr fontId="9" type="noConversion"/>
  </si>
  <si>
    <t>趣味运动会</t>
    <phoneticPr fontId="9" type="noConversion"/>
  </si>
  <si>
    <t>弘德讲坛</t>
    <phoneticPr fontId="9" type="noConversion"/>
  </si>
  <si>
    <t>品德模范</t>
    <phoneticPr fontId="9" type="noConversion"/>
  </si>
  <si>
    <t>喻英启航</t>
    <phoneticPr fontId="9" type="noConversion"/>
  </si>
  <si>
    <t>比赛合计</t>
    <phoneticPr fontId="9" type="noConversion"/>
  </si>
  <si>
    <t>国家级以上获奖</t>
    <phoneticPr fontId="9" type="noConversion"/>
  </si>
  <si>
    <t>国家级非学术奖励团队负责人</t>
    <phoneticPr fontId="9" type="noConversion"/>
  </si>
  <si>
    <t>省部级非学术奖励团队负责人</t>
    <phoneticPr fontId="9" type="noConversion"/>
  </si>
  <si>
    <t>三好生，优秀干部</t>
    <phoneticPr fontId="9" type="noConversion"/>
  </si>
  <si>
    <t>国家级非学术奖项团队主要成员</t>
    <phoneticPr fontId="9" type="noConversion"/>
  </si>
  <si>
    <t>省部级非学术奖项团队主要成员</t>
    <phoneticPr fontId="9" type="noConversion"/>
  </si>
  <si>
    <t>足球</t>
    <phoneticPr fontId="9" type="noConversion"/>
  </si>
  <si>
    <t>羽毛球</t>
    <phoneticPr fontId="9" type="noConversion"/>
  </si>
  <si>
    <t>球队领队</t>
    <phoneticPr fontId="9" type="noConversion"/>
  </si>
  <si>
    <t>球队队医</t>
    <phoneticPr fontId="9" type="noConversion"/>
  </si>
  <si>
    <t>裁判员及方阵人员</t>
    <phoneticPr fontId="9" type="noConversion"/>
  </si>
  <si>
    <t>校级1-6名</t>
    <phoneticPr fontId="9" type="noConversion"/>
  </si>
  <si>
    <t>校级7-8名</t>
    <phoneticPr fontId="9" type="noConversion"/>
  </si>
  <si>
    <t>国际级以上获奖</t>
    <phoneticPr fontId="9" type="noConversion"/>
  </si>
  <si>
    <t>指导创新团队或一等奖</t>
    <phoneticPr fontId="9" type="noConversion"/>
  </si>
</sst>
</file>

<file path=xl/styles.xml><?xml version="1.0" encoding="utf-8"?>
<styleSheet xmlns="http://schemas.openxmlformats.org/spreadsheetml/2006/main">
  <numFmts count="2">
    <numFmt numFmtId="176" formatCode="0.0%"/>
    <numFmt numFmtId="177" formatCode="0.0_ "/>
  </numFmts>
  <fonts count="10">
    <font>
      <sz val="11"/>
      <color indexed="8"/>
      <name val="宋体"/>
      <charset val="134"/>
    </font>
    <font>
      <sz val="18"/>
      <color indexed="10"/>
      <name val="微软雅黑"/>
      <family val="2"/>
      <charset val="134"/>
    </font>
    <font>
      <sz val="11"/>
      <color indexed="8"/>
      <name val="微软雅黑"/>
      <family val="2"/>
      <charset val="134"/>
    </font>
    <font>
      <sz val="14"/>
      <name val="微软雅黑"/>
      <family val="2"/>
      <charset val="134"/>
    </font>
    <font>
      <sz val="11"/>
      <color indexed="40"/>
      <name val="微软雅黑"/>
      <family val="2"/>
      <charset val="134"/>
    </font>
    <font>
      <sz val="11"/>
      <name val="微软雅黑"/>
      <family val="2"/>
      <charset val="134"/>
    </font>
    <font>
      <sz val="28"/>
      <color indexed="8"/>
      <name val="微软雅黑"/>
      <family val="2"/>
      <charset val="134"/>
    </font>
    <font>
      <sz val="12"/>
      <color indexed="8"/>
      <name val="微软雅黑"/>
      <family val="2"/>
      <charset val="134"/>
    </font>
    <font>
      <sz val="16"/>
      <color indexed="10"/>
      <name val="微软雅黑"/>
      <family val="2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143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vertical="center" wrapText="1"/>
    </xf>
    <xf numFmtId="0" fontId="2" fillId="0" borderId="2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177" fontId="2" fillId="0" borderId="21" xfId="0" applyNumberFormat="1" applyFont="1" applyBorder="1" applyAlignment="1">
      <alignment horizontal="center" vertical="center"/>
    </xf>
    <xf numFmtId="177" fontId="2" fillId="0" borderId="23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2" fillId="0" borderId="26" xfId="0" applyFont="1" applyBorder="1" applyAlignment="1">
      <alignment horizontal="center" vertical="center"/>
    </xf>
    <xf numFmtId="177" fontId="2" fillId="0" borderId="27" xfId="0" applyNumberFormat="1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0" borderId="5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/>
    </xf>
    <xf numFmtId="0" fontId="2" fillId="0" borderId="56" xfId="0" applyFont="1" applyBorder="1" applyAlignment="1">
      <alignment vertical="center"/>
    </xf>
    <xf numFmtId="176" fontId="2" fillId="0" borderId="0" xfId="0" applyNumberFormat="1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177" fontId="6" fillId="0" borderId="24" xfId="0" applyNumberFormat="1" applyFont="1" applyBorder="1" applyAlignment="1">
      <alignment horizontal="center" vertical="center"/>
    </xf>
    <xf numFmtId="177" fontId="6" fillId="0" borderId="25" xfId="0" applyNumberFormat="1" applyFont="1" applyBorder="1" applyAlignment="1">
      <alignment horizontal="center" vertical="center"/>
    </xf>
    <xf numFmtId="177" fontId="6" fillId="0" borderId="27" xfId="0" applyNumberFormat="1" applyFont="1" applyBorder="1" applyAlignment="1">
      <alignment horizontal="center" vertical="center"/>
    </xf>
    <xf numFmtId="177" fontId="6" fillId="0" borderId="33" xfId="0" applyNumberFormat="1" applyFont="1" applyBorder="1" applyAlignment="1">
      <alignment horizontal="center" vertical="center"/>
    </xf>
    <xf numFmtId="177" fontId="6" fillId="0" borderId="0" xfId="0" applyNumberFormat="1" applyFont="1" applyBorder="1" applyAlignment="1">
      <alignment horizontal="center" vertical="center"/>
    </xf>
    <xf numFmtId="177" fontId="6" fillId="0" borderId="34" xfId="0" applyNumberFormat="1" applyFont="1" applyBorder="1" applyAlignment="1">
      <alignment horizontal="center" vertical="center"/>
    </xf>
    <xf numFmtId="177" fontId="6" fillId="0" borderId="35" xfId="0" applyNumberFormat="1" applyFont="1" applyBorder="1" applyAlignment="1">
      <alignment horizontal="center" vertical="center"/>
    </xf>
    <xf numFmtId="177" fontId="6" fillId="0" borderId="36" xfId="0" applyNumberFormat="1" applyFont="1" applyBorder="1" applyAlignment="1">
      <alignment horizontal="center" vertical="center"/>
    </xf>
    <xf numFmtId="177" fontId="6" fillId="0" borderId="37" xfId="0" applyNumberFormat="1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14" xfId="0" applyBorder="1">
      <alignment vertical="center"/>
    </xf>
    <xf numFmtId="0" fontId="4" fillId="0" borderId="1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 rot="0" spcFirstLastPara="0" vertOverflow="ellipsis" vert="horz" wrap="square" anchor="ctr" anchorCtr="1"/>
          <a:lstStyle/>
          <a:p>
            <a:pPr algn="ctr">
              <a:defRPr lang="zh-CN" sz="1200" b="0" i="0" u="none" strike="noStrike" kern="1200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r>
              <a:rPr lang="zh-CN" altLang="zh-CN"/>
              <a:t>综测能力分布图</a:t>
            </a:r>
          </a:p>
        </c:rich>
      </c:tx>
      <c:spPr>
        <a:noFill/>
        <a:ln>
          <a:noFill/>
        </a:ln>
        <a:effectLst/>
      </c:spPr>
    </c:title>
    <c:plotArea>
      <c:layout/>
      <c:radarChart>
        <c:radarStyle val="marker"/>
        <c:ser>
          <c:idx val="0"/>
          <c:order val="0"/>
          <c:tx>
            <c:strRef>
              <c:f>Sheet1!$AF$5</c:f>
              <c:strCache>
                <c:ptCount val="1"/>
                <c:pt idx="0">
                  <c:v>得分率</c:v>
                </c:pt>
              </c:strCache>
            </c:strRef>
          </c:tx>
          <c:spPr>
            <a:ln w="2540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Sheet1!$AG$4:$AI$4</c:f>
              <c:strCache>
                <c:ptCount val="3"/>
                <c:pt idx="0">
                  <c:v>学术科研</c:v>
                </c:pt>
                <c:pt idx="1">
                  <c:v>思想品德</c:v>
                </c:pt>
                <c:pt idx="2">
                  <c:v>身体素质和社会活动</c:v>
                </c:pt>
              </c:strCache>
            </c:strRef>
          </c:cat>
          <c:val>
            <c:numRef>
              <c:f>Sheet1!$AG$5:$AI$5</c:f>
              <c:numCache>
                <c:formatCode>0.0%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Sheet1!$AF$6</c:f>
              <c:strCache>
                <c:ptCount val="1"/>
                <c:pt idx="0">
                  <c:v>实际得分</c:v>
                </c:pt>
              </c:strCache>
            </c:strRef>
          </c:tx>
          <c:spPr>
            <a:ln w="25400" cap="rnd" cmpd="sng" algn="ctr">
              <a:solidFill>
                <a:srgbClr val="C0504D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Sheet1!$AG$4:$AI$4</c:f>
              <c:strCache>
                <c:ptCount val="3"/>
                <c:pt idx="0">
                  <c:v>学术科研</c:v>
                </c:pt>
                <c:pt idx="1">
                  <c:v>思想品德</c:v>
                </c:pt>
                <c:pt idx="2">
                  <c:v>身体素质和社会活动</c:v>
                </c:pt>
              </c:strCache>
            </c:strRef>
          </c:cat>
          <c:val>
            <c:numRef>
              <c:f>Sheet1!$AG$6:$AI$6</c:f>
              <c:numCache>
                <c:formatCode>General</c:formatCode>
                <c:ptCount val="3"/>
                <c:pt idx="0" formatCode="0.0_ 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Sheet1!$AF$7</c:f>
              <c:strCache>
                <c:ptCount val="1"/>
                <c:pt idx="0">
                  <c:v>满分</c:v>
                </c:pt>
              </c:strCache>
            </c:strRef>
          </c:tx>
          <c:spPr>
            <a:ln w="25400" cap="rnd" cmpd="sng" algn="ctr">
              <a:solidFill>
                <a:srgbClr val="9BBB59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Sheet1!$AG$4:$AI$4</c:f>
              <c:strCache>
                <c:ptCount val="3"/>
                <c:pt idx="0">
                  <c:v>学术科研</c:v>
                </c:pt>
                <c:pt idx="1">
                  <c:v>思想品德</c:v>
                </c:pt>
                <c:pt idx="2">
                  <c:v>身体素质和社会活动</c:v>
                </c:pt>
              </c:strCache>
            </c:strRef>
          </c:cat>
          <c:val>
            <c:numRef>
              <c:f>Sheet1!$AG$7:$AI$7</c:f>
              <c:numCache>
                <c:formatCode>General</c:formatCode>
                <c:ptCount val="3"/>
                <c:pt idx="0">
                  <c:v>75</c:v>
                </c:pt>
                <c:pt idx="1">
                  <c:v>10</c:v>
                </c:pt>
                <c:pt idx="2">
                  <c:v>15</c:v>
                </c:pt>
              </c:numCache>
            </c:numRef>
          </c:val>
        </c:ser>
        <c:dLbls/>
        <c:axId val="121024896"/>
        <c:axId val="121026432"/>
      </c:radarChart>
      <c:catAx>
        <c:axId val="121024896"/>
        <c:scaling>
          <c:orientation val="minMax"/>
        </c:scaling>
        <c:axPos val="b"/>
        <c:majorGridlines>
          <c:spPr>
            <a:ln w="3175" cap="flat" cmpd="sng" algn="ctr">
              <a:solidFill>
                <a:srgbClr val="000000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121026432"/>
        <c:crosses val="autoZero"/>
        <c:lblAlgn val="ctr"/>
        <c:lblOffset val="100"/>
        <c:tickLblSkip val="1"/>
      </c:catAx>
      <c:valAx>
        <c:axId val="121026432"/>
        <c:scaling>
          <c:orientation val="minMax"/>
        </c:scaling>
        <c:axPos val="l"/>
        <c:majorGridlines>
          <c:spPr>
            <a:ln w="3175" cap="flat" cmpd="sng" algn="ctr">
              <a:solidFill>
                <a:srgbClr val="000000"/>
              </a:solidFill>
              <a:prstDash val="solid"/>
              <a:round/>
            </a:ln>
            <a:effectLst/>
          </c:spPr>
        </c:majorGridlines>
        <c:numFmt formatCode="0.0%" sourceLinked="1"/>
        <c:maj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121024896"/>
        <c:crosses val="autoZero"/>
        <c:crossBetween val="between"/>
        <c:dispUnits>
          <c:builtInUnit val="hundreds"/>
          <c:dispUnitsLbl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anchor="ctr" anchorCtr="1">
                <a:spAutoFit/>
              </a:bodyPr>
              <a:lstStyle/>
              <a:p>
                <a:pPr>
                  <a:defRPr lang="zh-CN" sz="1000" b="0" i="0" u="none" strike="noStrike" kern="1200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endParaRPr lang="zh-CN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</c:legendEntry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000" b="0" i="0" u="none" strike="noStrike" kern="1200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gap"/>
  </c:chart>
  <c:spPr>
    <a:solidFill>
      <a:srgbClr val="FFFFFF"/>
    </a:solidFill>
    <a:ln w="3175" cap="flat" cmpd="sng" algn="ctr">
      <a:solidFill>
        <a:srgbClr val="000000"/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149225</xdr:colOff>
      <xdr:row>8</xdr:row>
      <xdr:rowOff>353695</xdr:rowOff>
    </xdr:from>
    <xdr:to>
      <xdr:col>36</xdr:col>
      <xdr:colOff>313690</xdr:colOff>
      <xdr:row>19</xdr:row>
      <xdr:rowOff>112395</xdr:rowOff>
    </xdr:to>
    <xdr:graphicFrame macro="">
      <xdr:nvGraphicFramePr>
        <xdr:cNvPr id="2051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30"/>
  <sheetViews>
    <sheetView tabSelected="1" topLeftCell="A13" zoomScale="85" zoomScaleNormal="85" workbookViewId="0">
      <selection activeCell="F29" sqref="F29:N30"/>
    </sheetView>
  </sheetViews>
  <sheetFormatPr defaultColWidth="9" defaultRowHeight="16.5"/>
  <cols>
    <col min="1" max="1" width="10.375" style="2" customWidth="1"/>
    <col min="2" max="2" width="12.375" style="2" customWidth="1"/>
    <col min="3" max="3" width="8.5" style="2" customWidth="1"/>
    <col min="4" max="4" width="11.375" style="2" customWidth="1"/>
    <col min="5" max="5" width="2.125" style="2" customWidth="1"/>
    <col min="6" max="6" width="14.5" style="2" customWidth="1"/>
    <col min="7" max="8" width="5.5" style="2" customWidth="1"/>
    <col min="9" max="9" width="19.5" style="2" customWidth="1"/>
    <col min="10" max="11" width="5.5" style="2" customWidth="1"/>
    <col min="12" max="12" width="14.5" style="2" customWidth="1"/>
    <col min="13" max="13" width="21.625" style="2" customWidth="1"/>
    <col min="14" max="15" width="5.5" style="2" customWidth="1"/>
    <col min="16" max="16" width="2.125" style="2" customWidth="1"/>
    <col min="17" max="17" width="13.5" style="2" customWidth="1"/>
    <col min="18" max="18" width="10.5" style="2" customWidth="1"/>
    <col min="19" max="20" width="5.5" style="2" customWidth="1"/>
    <col min="21" max="21" width="14.5" style="2" customWidth="1"/>
    <col min="22" max="22" width="5.5" style="2" customWidth="1"/>
    <col min="23" max="23" width="17.5" style="2" customWidth="1"/>
    <col min="24" max="25" width="5.5" style="2" customWidth="1"/>
    <col min="26" max="26" width="2.125" style="2" customWidth="1"/>
    <col min="27" max="27" width="14" style="2" customWidth="1"/>
    <col min="28" max="28" width="18.5" style="2" customWidth="1"/>
    <col min="29" max="29" width="8.125" style="2" customWidth="1"/>
    <col min="30" max="30" width="5.5" style="2" customWidth="1"/>
    <col min="31" max="32" width="9" style="2"/>
    <col min="33" max="34" width="11.5" style="2" customWidth="1"/>
    <col min="35" max="35" width="22.125" style="2" customWidth="1"/>
    <col min="36" max="16384" width="9" style="2"/>
  </cols>
  <sheetData>
    <row r="1" spans="1:35" s="1" customFormat="1" ht="27" customHeight="1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AE1" s="1" t="s">
        <v>1</v>
      </c>
      <c r="AI1" s="1" t="s">
        <v>2</v>
      </c>
    </row>
    <row r="2" spans="1:35" s="1" customFormat="1" ht="27" customHeight="1">
      <c r="A2" s="70" t="s">
        <v>3</v>
      </c>
      <c r="B2" s="71"/>
      <c r="C2" s="71"/>
      <c r="D2" s="72"/>
      <c r="F2" s="70" t="s">
        <v>4</v>
      </c>
      <c r="G2" s="71"/>
      <c r="H2" s="71"/>
      <c r="I2" s="71"/>
      <c r="J2" s="71"/>
      <c r="K2" s="71"/>
      <c r="L2" s="71"/>
      <c r="M2" s="71"/>
      <c r="N2" s="71"/>
      <c r="O2" s="72"/>
      <c r="Q2" s="60" t="s">
        <v>5</v>
      </c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</row>
    <row r="3" spans="1:35" ht="24" customHeight="1">
      <c r="A3" s="73"/>
      <c r="B3" s="74"/>
      <c r="C3" s="74"/>
      <c r="D3" s="75"/>
      <c r="F3" s="73"/>
      <c r="G3" s="74"/>
      <c r="H3" s="74"/>
      <c r="I3" s="74"/>
      <c r="J3" s="74"/>
      <c r="K3" s="74"/>
      <c r="L3" s="74"/>
      <c r="M3" s="74"/>
      <c r="N3" s="74"/>
      <c r="O3" s="75"/>
      <c r="Q3" s="61" t="s">
        <v>6</v>
      </c>
      <c r="R3" s="61"/>
      <c r="S3" s="61"/>
      <c r="T3" s="61"/>
      <c r="U3" s="61"/>
      <c r="V3" s="61"/>
      <c r="W3" s="61"/>
      <c r="X3" s="61"/>
      <c r="Y3" s="61"/>
      <c r="Z3" s="9"/>
      <c r="AA3" s="61" t="s">
        <v>7</v>
      </c>
      <c r="AB3" s="61"/>
      <c r="AC3" s="61"/>
      <c r="AD3" s="61"/>
      <c r="AE3" s="43" t="s">
        <v>8</v>
      </c>
    </row>
    <row r="4" spans="1:35">
      <c r="A4" s="64" t="s">
        <v>9</v>
      </c>
      <c r="B4" s="3" t="s">
        <v>10</v>
      </c>
      <c r="C4" s="3" t="s">
        <v>11</v>
      </c>
      <c r="D4" s="4" t="s">
        <v>12</v>
      </c>
      <c r="E4" s="5"/>
      <c r="F4" s="64" t="s">
        <v>13</v>
      </c>
      <c r="G4" s="3" t="s">
        <v>14</v>
      </c>
      <c r="H4" s="62" t="s">
        <v>15</v>
      </c>
      <c r="I4" s="63"/>
      <c r="J4" s="3" t="s">
        <v>16</v>
      </c>
      <c r="K4" s="4" t="s">
        <v>12</v>
      </c>
      <c r="L4" s="63" t="s">
        <v>17</v>
      </c>
      <c r="M4" s="3" t="s">
        <v>18</v>
      </c>
      <c r="N4" s="3" t="s">
        <v>16</v>
      </c>
      <c r="O4" s="4" t="s">
        <v>12</v>
      </c>
      <c r="Q4" s="87" t="s">
        <v>19</v>
      </c>
      <c r="R4" s="3" t="s">
        <v>20</v>
      </c>
      <c r="S4" s="3" t="s">
        <v>16</v>
      </c>
      <c r="T4" s="6" t="s">
        <v>12</v>
      </c>
      <c r="U4" s="87" t="s">
        <v>21</v>
      </c>
      <c r="V4" s="68" t="s">
        <v>22</v>
      </c>
      <c r="W4" s="68" t="s">
        <v>23</v>
      </c>
      <c r="X4" s="3" t="s">
        <v>16</v>
      </c>
      <c r="Y4" s="4" t="s">
        <v>12</v>
      </c>
      <c r="AA4" s="64" t="s">
        <v>24</v>
      </c>
      <c r="AB4" s="3" t="s">
        <v>15</v>
      </c>
      <c r="AC4" s="3" t="s">
        <v>16</v>
      </c>
      <c r="AD4" s="4" t="s">
        <v>12</v>
      </c>
      <c r="AG4" s="2" t="s">
        <v>25</v>
      </c>
      <c r="AH4" s="2" t="s">
        <v>26</v>
      </c>
      <c r="AI4" s="2" t="s">
        <v>27</v>
      </c>
    </row>
    <row r="5" spans="1:35">
      <c r="A5" s="64"/>
      <c r="B5" s="3" t="s">
        <v>28</v>
      </c>
      <c r="C5" s="7">
        <v>0</v>
      </c>
      <c r="D5" s="4">
        <f>C5*10</f>
        <v>0</v>
      </c>
      <c r="F5" s="64"/>
      <c r="G5" s="66" t="s">
        <v>29</v>
      </c>
      <c r="H5" s="76" t="s">
        <v>152</v>
      </c>
      <c r="I5" s="76"/>
      <c r="J5" s="7">
        <v>0</v>
      </c>
      <c r="K5" s="10">
        <f>J5*10</f>
        <v>0</v>
      </c>
      <c r="L5" s="79"/>
      <c r="M5" s="9" t="s">
        <v>30</v>
      </c>
      <c r="N5" s="7">
        <v>0</v>
      </c>
      <c r="O5" s="10">
        <f>N5*6</f>
        <v>0</v>
      </c>
      <c r="Q5" s="88"/>
      <c r="R5" s="9" t="s">
        <v>31</v>
      </c>
      <c r="S5" s="7">
        <v>0</v>
      </c>
      <c r="T5" s="21">
        <f>IF(S5*0.5&gt;0.5,"0.5",S5*0.5)</f>
        <v>0</v>
      </c>
      <c r="U5" s="88"/>
      <c r="V5" s="76"/>
      <c r="W5" s="76"/>
      <c r="X5" s="7">
        <v>0</v>
      </c>
      <c r="Y5" s="10">
        <f>IF(X5*1&gt;1,"1",X5)</f>
        <v>0</v>
      </c>
      <c r="AA5" s="64"/>
      <c r="AB5" s="9" t="s">
        <v>32</v>
      </c>
      <c r="AC5" s="7">
        <v>0</v>
      </c>
      <c r="AD5" s="10">
        <f>IF(AC5*0.5&gt;0.5,"0.5",AC5*0.5)</f>
        <v>0</v>
      </c>
      <c r="AF5" s="2" t="s">
        <v>33</v>
      </c>
      <c r="AG5" s="47">
        <f t="shared" ref="AG5:AI5" si="0">AG6/AG7</f>
        <v>0</v>
      </c>
      <c r="AH5" s="47">
        <f t="shared" si="0"/>
        <v>0</v>
      </c>
      <c r="AI5" s="47">
        <f t="shared" si="0"/>
        <v>0</v>
      </c>
    </row>
    <row r="6" spans="1:35">
      <c r="A6" s="64"/>
      <c r="B6" s="3" t="s">
        <v>34</v>
      </c>
      <c r="C6" s="7">
        <v>0</v>
      </c>
      <c r="D6" s="4">
        <f>C6*8</f>
        <v>0</v>
      </c>
      <c r="F6" s="64"/>
      <c r="G6" s="67"/>
      <c r="H6" s="76" t="s">
        <v>153</v>
      </c>
      <c r="I6" s="76"/>
      <c r="J6" s="7">
        <v>0</v>
      </c>
      <c r="K6" s="10">
        <f>J6*8</f>
        <v>0</v>
      </c>
      <c r="L6" s="79"/>
      <c r="M6" s="9" t="s">
        <v>35</v>
      </c>
      <c r="N6" s="7">
        <v>0</v>
      </c>
      <c r="O6" s="10">
        <f t="shared" ref="O6:O9" si="1">N6*5</f>
        <v>0</v>
      </c>
      <c r="Q6" s="88"/>
      <c r="R6" s="9" t="s">
        <v>36</v>
      </c>
      <c r="S6" s="7">
        <v>0</v>
      </c>
      <c r="T6" s="52">
        <f t="shared" ref="T6:T11" si="2">IF(S6*0.5&gt;0.5,"0.5",S6*0.5)</f>
        <v>0</v>
      </c>
      <c r="U6" s="88"/>
      <c r="V6" s="76"/>
      <c r="W6" s="77" t="s">
        <v>161</v>
      </c>
      <c r="X6" s="9" t="s">
        <v>16</v>
      </c>
      <c r="Y6" s="10" t="s">
        <v>12</v>
      </c>
      <c r="AA6" s="64"/>
      <c r="AB6" s="9" t="s">
        <v>38</v>
      </c>
      <c r="AC6" s="7">
        <v>0</v>
      </c>
      <c r="AD6" s="10">
        <f>IF(AC6*0.5&gt;0.5,"0.5",AC6*0.5)</f>
        <v>0</v>
      </c>
      <c r="AF6" s="2" t="s">
        <v>39</v>
      </c>
      <c r="AG6" s="48">
        <f>D25</f>
        <v>0</v>
      </c>
      <c r="AH6" s="2">
        <f>O29</f>
        <v>0</v>
      </c>
      <c r="AI6" s="2">
        <f>AD30</f>
        <v>0</v>
      </c>
    </row>
    <row r="7" spans="1:35" ht="16.5" customHeight="1">
      <c r="A7" s="64"/>
      <c r="B7" s="9" t="s">
        <v>40</v>
      </c>
      <c r="C7" s="7">
        <v>0</v>
      </c>
      <c r="D7" s="10">
        <f>C7*4</f>
        <v>0</v>
      </c>
      <c r="F7" s="64"/>
      <c r="G7" s="67"/>
      <c r="H7" s="81" t="s">
        <v>41</v>
      </c>
      <c r="I7" s="3" t="s">
        <v>42</v>
      </c>
      <c r="J7" s="7">
        <v>0</v>
      </c>
      <c r="K7" s="10">
        <f t="shared" ref="K7:K14" si="3">J7*3</f>
        <v>0</v>
      </c>
      <c r="L7" s="79"/>
      <c r="M7" s="9" t="s">
        <v>43</v>
      </c>
      <c r="N7" s="7">
        <v>0</v>
      </c>
      <c r="O7" s="10">
        <f t="shared" si="1"/>
        <v>0</v>
      </c>
      <c r="Q7" s="88"/>
      <c r="R7" s="9" t="s">
        <v>44</v>
      </c>
      <c r="S7" s="7">
        <v>0</v>
      </c>
      <c r="T7" s="52">
        <f t="shared" si="2"/>
        <v>0</v>
      </c>
      <c r="U7" s="88"/>
      <c r="V7" s="76"/>
      <c r="W7" s="77"/>
      <c r="X7" s="7">
        <v>0</v>
      </c>
      <c r="Y7" s="10">
        <f>IF(X7*1&gt;1,"1",X7)</f>
        <v>0</v>
      </c>
      <c r="AA7" s="64"/>
      <c r="AB7" s="2" t="s">
        <v>143</v>
      </c>
      <c r="AC7" s="7">
        <v>0</v>
      </c>
      <c r="AD7" s="10">
        <f>IF(AC7*0.5&gt;0.5,"0.5",AC7*0.5)</f>
        <v>0</v>
      </c>
      <c r="AF7" s="2" t="s">
        <v>45</v>
      </c>
      <c r="AG7" s="2">
        <v>75</v>
      </c>
      <c r="AH7" s="2">
        <v>10</v>
      </c>
      <c r="AI7" s="2">
        <v>15</v>
      </c>
    </row>
    <row r="8" spans="1:35">
      <c r="A8" s="64"/>
      <c r="B8" s="9" t="s">
        <v>46</v>
      </c>
      <c r="C8" s="7">
        <v>0</v>
      </c>
      <c r="D8" s="10">
        <f>C8*4</f>
        <v>0</v>
      </c>
      <c r="F8" s="64"/>
      <c r="G8" s="67"/>
      <c r="H8" s="86"/>
      <c r="I8" s="9" t="s">
        <v>47</v>
      </c>
      <c r="J8" s="7">
        <v>0</v>
      </c>
      <c r="K8" s="10">
        <f t="shared" si="3"/>
        <v>0</v>
      </c>
      <c r="L8" s="79"/>
      <c r="M8" s="9" t="s">
        <v>48</v>
      </c>
      <c r="N8" s="7">
        <v>0</v>
      </c>
      <c r="O8" s="10">
        <f t="shared" si="1"/>
        <v>0</v>
      </c>
      <c r="Q8" s="88"/>
      <c r="R8" s="9" t="s">
        <v>140</v>
      </c>
      <c r="S8" s="7">
        <v>0</v>
      </c>
      <c r="T8" s="52">
        <f t="shared" si="2"/>
        <v>0</v>
      </c>
      <c r="U8" s="88"/>
      <c r="V8" s="76" t="s">
        <v>50</v>
      </c>
      <c r="W8" s="76" t="s">
        <v>23</v>
      </c>
      <c r="X8" s="9" t="s">
        <v>16</v>
      </c>
      <c r="Y8" s="10" t="s">
        <v>12</v>
      </c>
      <c r="AA8" s="64"/>
      <c r="AB8" s="9" t="s">
        <v>54</v>
      </c>
      <c r="AC8" s="7">
        <v>0</v>
      </c>
      <c r="AD8" s="10">
        <f>IF(AC8*0.5&gt;0.5,"0.5",AC8*0.5)</f>
        <v>0</v>
      </c>
    </row>
    <row r="9" spans="1:35" ht="33">
      <c r="A9" s="64"/>
      <c r="B9" s="11" t="s">
        <v>51</v>
      </c>
      <c r="C9" s="7">
        <v>0</v>
      </c>
      <c r="D9" s="10">
        <f>IF(C9*1&gt;2,2,C9*1)</f>
        <v>0</v>
      </c>
      <c r="F9" s="64"/>
      <c r="G9" s="67"/>
      <c r="H9" s="86"/>
      <c r="I9" s="9" t="s">
        <v>52</v>
      </c>
      <c r="J9" s="7">
        <v>0</v>
      </c>
      <c r="K9" s="10">
        <f t="shared" si="3"/>
        <v>0</v>
      </c>
      <c r="L9" s="79"/>
      <c r="M9" s="9" t="s">
        <v>53</v>
      </c>
      <c r="N9" s="7">
        <v>0</v>
      </c>
      <c r="O9" s="10">
        <f t="shared" si="1"/>
        <v>0</v>
      </c>
      <c r="Q9" s="88"/>
      <c r="R9" s="11" t="s">
        <v>141</v>
      </c>
      <c r="S9" s="7">
        <v>0</v>
      </c>
      <c r="T9" s="52">
        <f t="shared" si="2"/>
        <v>0</v>
      </c>
      <c r="U9" s="88"/>
      <c r="V9" s="76"/>
      <c r="W9" s="76"/>
      <c r="X9" s="7">
        <v>0</v>
      </c>
      <c r="Y9" s="10">
        <f>IF(X9*0.5&gt;0.5,"0.5",X9*0.5)</f>
        <v>0</v>
      </c>
      <c r="AA9" s="64"/>
      <c r="AB9" s="2" t="s">
        <v>145</v>
      </c>
      <c r="AC9" s="7">
        <v>0</v>
      </c>
      <c r="AD9" s="10">
        <f t="shared" ref="AD9:AD12" si="4">IF(AC9*0.5&gt;0.5,"0.5",AC9*0.5)</f>
        <v>0</v>
      </c>
    </row>
    <row r="10" spans="1:35" ht="17.25" thickBot="1">
      <c r="A10" s="65"/>
      <c r="B10" s="12" t="s">
        <v>55</v>
      </c>
      <c r="C10" s="13">
        <f>SUM(C5:C9)</f>
        <v>0</v>
      </c>
      <c r="D10" s="14">
        <f>SUM(D5:D9)</f>
        <v>0</v>
      </c>
      <c r="F10" s="64"/>
      <c r="G10" s="67"/>
      <c r="H10" s="86"/>
      <c r="I10" s="9" t="s">
        <v>139</v>
      </c>
      <c r="J10" s="7">
        <v>0</v>
      </c>
      <c r="K10" s="10">
        <f t="shared" si="3"/>
        <v>0</v>
      </c>
      <c r="L10" s="79"/>
      <c r="M10" s="9" t="s">
        <v>56</v>
      </c>
      <c r="N10" s="7">
        <v>0</v>
      </c>
      <c r="O10" s="10">
        <f>N10*4</f>
        <v>0</v>
      </c>
      <c r="Q10" s="88"/>
      <c r="R10" s="9" t="s">
        <v>146</v>
      </c>
      <c r="S10" s="7">
        <v>0</v>
      </c>
      <c r="T10" s="52">
        <f t="shared" si="2"/>
        <v>0</v>
      </c>
      <c r="U10" s="88"/>
      <c r="V10" s="76"/>
      <c r="W10" s="81" t="s">
        <v>37</v>
      </c>
      <c r="X10" s="9" t="s">
        <v>16</v>
      </c>
      <c r="Y10" s="10" t="s">
        <v>12</v>
      </c>
      <c r="AA10" s="64"/>
      <c r="AB10" s="40" t="s">
        <v>147</v>
      </c>
      <c r="AC10" s="7">
        <v>0</v>
      </c>
      <c r="AD10" s="10">
        <f t="shared" si="4"/>
        <v>0</v>
      </c>
    </row>
    <row r="11" spans="1:35">
      <c r="A11" s="69" t="s">
        <v>57</v>
      </c>
      <c r="B11" s="16" t="s">
        <v>10</v>
      </c>
      <c r="C11" s="16" t="s">
        <v>11</v>
      </c>
      <c r="D11" s="17" t="s">
        <v>12</v>
      </c>
      <c r="F11" s="64"/>
      <c r="G11" s="67"/>
      <c r="H11" s="86"/>
      <c r="I11" s="53" t="s">
        <v>154</v>
      </c>
      <c r="J11" s="7">
        <v>0</v>
      </c>
      <c r="K11" s="10">
        <f t="shared" si="3"/>
        <v>0</v>
      </c>
      <c r="L11" s="79"/>
      <c r="M11" s="9" t="s">
        <v>58</v>
      </c>
      <c r="N11" s="7">
        <v>0</v>
      </c>
      <c r="O11" s="10">
        <f t="shared" ref="O11:O12" si="5">N11*4</f>
        <v>0</v>
      </c>
      <c r="Q11" s="88"/>
      <c r="R11" s="40" t="s">
        <v>157</v>
      </c>
      <c r="S11" s="7">
        <v>0</v>
      </c>
      <c r="T11" s="21">
        <f t="shared" si="2"/>
        <v>0</v>
      </c>
      <c r="U11" s="88"/>
      <c r="V11" s="76"/>
      <c r="W11" s="82"/>
      <c r="X11" s="7">
        <v>0</v>
      </c>
      <c r="Y11" s="10">
        <f>IF(X11*0.5&gt;0.5,"0.5",X11*0.5)</f>
        <v>0</v>
      </c>
      <c r="AA11" s="64"/>
      <c r="AB11" s="50" t="s">
        <v>148</v>
      </c>
      <c r="AC11" s="7">
        <v>0</v>
      </c>
      <c r="AD11" s="10">
        <f t="shared" si="4"/>
        <v>0</v>
      </c>
    </row>
    <row r="12" spans="1:35" ht="17.25" thickBot="1">
      <c r="A12" s="117"/>
      <c r="B12" s="54" t="s">
        <v>151</v>
      </c>
      <c r="C12" s="18">
        <v>0</v>
      </c>
      <c r="D12" s="4">
        <f>C12*3</f>
        <v>0</v>
      </c>
      <c r="F12" s="64"/>
      <c r="G12" s="67"/>
      <c r="H12" s="86"/>
      <c r="I12" s="9" t="s">
        <v>59</v>
      </c>
      <c r="J12" s="7">
        <v>0</v>
      </c>
      <c r="K12" s="10">
        <f t="shared" si="3"/>
        <v>0</v>
      </c>
      <c r="L12" s="79"/>
      <c r="M12" s="9" t="s">
        <v>60</v>
      </c>
      <c r="N12" s="7">
        <v>0</v>
      </c>
      <c r="O12" s="10">
        <f t="shared" si="5"/>
        <v>0</v>
      </c>
      <c r="Q12" s="88"/>
      <c r="R12" s="9"/>
      <c r="S12" s="7"/>
      <c r="T12" s="21"/>
      <c r="U12" s="89"/>
      <c r="V12" s="83" t="s">
        <v>61</v>
      </c>
      <c r="W12" s="84"/>
      <c r="X12" s="85"/>
      <c r="Y12" s="14">
        <f>IF((Y11+Y9+Y7+Y5)&gt;6,"6",(Y11+Y9+Y7+Y5))</f>
        <v>0</v>
      </c>
      <c r="AA12" s="64"/>
      <c r="AB12" s="49" t="s">
        <v>149</v>
      </c>
      <c r="AC12" s="7">
        <v>0</v>
      </c>
      <c r="AD12" s="10">
        <f t="shared" si="4"/>
        <v>0</v>
      </c>
    </row>
    <row r="13" spans="1:35" ht="17.25" thickBot="1">
      <c r="A13" s="117"/>
      <c r="B13" s="55" t="s">
        <v>164</v>
      </c>
      <c r="C13" s="18">
        <v>0</v>
      </c>
      <c r="D13" s="4">
        <f>C13*3</f>
        <v>0</v>
      </c>
      <c r="F13" s="64"/>
      <c r="G13" s="67"/>
      <c r="H13" s="86"/>
      <c r="I13" s="9" t="s">
        <v>62</v>
      </c>
      <c r="J13" s="7">
        <v>0</v>
      </c>
      <c r="K13" s="10">
        <f t="shared" si="3"/>
        <v>0</v>
      </c>
      <c r="L13" s="79"/>
      <c r="M13" s="9" t="s">
        <v>63</v>
      </c>
      <c r="N13" s="7">
        <v>0</v>
      </c>
      <c r="O13" s="10">
        <f>N13*3</f>
        <v>0</v>
      </c>
      <c r="Q13" s="89"/>
      <c r="R13" s="12" t="s">
        <v>64</v>
      </c>
      <c r="S13" s="12">
        <f>SUM(S5:S11)</f>
        <v>0</v>
      </c>
      <c r="T13" s="30">
        <f>IF((T5+T6+T7+T8+T9+T10+T11)&gt;4,"4",(T5+T6+T7+T8+T9+T10+T11))</f>
        <v>0</v>
      </c>
      <c r="U13" s="108" t="s">
        <v>65</v>
      </c>
      <c r="V13" s="111" t="s">
        <v>29</v>
      </c>
      <c r="W13" s="16" t="s">
        <v>66</v>
      </c>
      <c r="X13" s="16" t="s">
        <v>16</v>
      </c>
      <c r="Y13" s="17" t="s">
        <v>67</v>
      </c>
      <c r="AA13" s="65"/>
      <c r="AB13" s="12" t="s">
        <v>68</v>
      </c>
      <c r="AC13" s="12">
        <f>SUM(AC5:AC12)</f>
        <v>0</v>
      </c>
      <c r="AD13" s="14">
        <f>AD5+AD6+AD7+AD8+AD9+AD10+AD11+AD12</f>
        <v>0</v>
      </c>
    </row>
    <row r="14" spans="1:35" ht="17.25" thickBot="1">
      <c r="A14" s="118"/>
      <c r="B14" s="54" t="s">
        <v>150</v>
      </c>
      <c r="C14" s="19">
        <f>SUM(C12:C13)</f>
        <v>0</v>
      </c>
      <c r="D14" s="4">
        <f>SUM(D12:D13)</f>
        <v>0</v>
      </c>
      <c r="F14" s="64"/>
      <c r="G14" s="67"/>
      <c r="H14" s="86"/>
      <c r="I14" s="9" t="s">
        <v>69</v>
      </c>
      <c r="J14" s="7">
        <v>0</v>
      </c>
      <c r="K14" s="10">
        <f t="shared" si="3"/>
        <v>0</v>
      </c>
      <c r="L14" s="79"/>
      <c r="M14" s="9" t="s">
        <v>70</v>
      </c>
      <c r="N14" s="7">
        <v>0</v>
      </c>
      <c r="O14" s="10">
        <f t="shared" ref="O14:O18" si="6">N14*3</f>
        <v>0</v>
      </c>
      <c r="Q14" s="108" t="s">
        <v>71</v>
      </c>
      <c r="R14" s="16" t="s">
        <v>20</v>
      </c>
      <c r="S14" s="16" t="s">
        <v>16</v>
      </c>
      <c r="T14" s="31" t="s">
        <v>12</v>
      </c>
      <c r="U14" s="88"/>
      <c r="V14" s="76"/>
      <c r="W14" s="9" t="s">
        <v>72</v>
      </c>
      <c r="X14" s="7">
        <v>0</v>
      </c>
      <c r="Y14" s="10">
        <f>X14*4</f>
        <v>0</v>
      </c>
      <c r="AA14" s="69" t="s">
        <v>73</v>
      </c>
      <c r="AB14" s="16" t="s">
        <v>15</v>
      </c>
      <c r="AC14" s="16" t="s">
        <v>16</v>
      </c>
      <c r="AD14" s="17" t="s">
        <v>12</v>
      </c>
    </row>
    <row r="15" spans="1:35" ht="21.75" customHeight="1">
      <c r="A15" s="69" t="s">
        <v>74</v>
      </c>
      <c r="B15" s="16" t="s">
        <v>75</v>
      </c>
      <c r="C15" s="16" t="s">
        <v>11</v>
      </c>
      <c r="D15" s="17" t="s">
        <v>12</v>
      </c>
      <c r="F15" s="64"/>
      <c r="G15" s="67"/>
      <c r="H15" s="20" t="s">
        <v>50</v>
      </c>
      <c r="I15" s="11" t="s">
        <v>76</v>
      </c>
      <c r="J15" s="7">
        <v>0</v>
      </c>
      <c r="K15" s="10">
        <f>J15*1</f>
        <v>0</v>
      </c>
      <c r="L15" s="79"/>
      <c r="M15" s="9" t="s">
        <v>77</v>
      </c>
      <c r="N15" s="7">
        <v>0</v>
      </c>
      <c r="O15" s="10">
        <f t="shared" si="6"/>
        <v>0</v>
      </c>
      <c r="Q15" s="88"/>
      <c r="R15" s="9" t="s">
        <v>31</v>
      </c>
      <c r="S15" s="7">
        <v>0</v>
      </c>
      <c r="T15" s="21">
        <f>IF(S15*1&gt;1,"1",S15)</f>
        <v>0</v>
      </c>
      <c r="U15" s="88"/>
      <c r="V15" s="76"/>
      <c r="W15" s="9" t="s">
        <v>78</v>
      </c>
      <c r="X15" s="7">
        <v>0</v>
      </c>
      <c r="Y15" s="10">
        <f>X15*2</f>
        <v>0</v>
      </c>
      <c r="AA15" s="64"/>
      <c r="AB15" s="9" t="s">
        <v>79</v>
      </c>
      <c r="AC15" s="7">
        <v>0</v>
      </c>
      <c r="AD15" s="10">
        <f>IF(AC15*0.5&gt;0.5,"0.5",AC15*0.5)</f>
        <v>0</v>
      </c>
    </row>
    <row r="16" spans="1:35">
      <c r="A16" s="117"/>
      <c r="B16" s="9" t="s">
        <v>80</v>
      </c>
      <c r="C16" s="7">
        <v>0</v>
      </c>
      <c r="D16" s="10">
        <f>IF(C16*1&gt;2,"2",C16)</f>
        <v>0</v>
      </c>
      <c r="F16" s="64"/>
      <c r="G16" s="68"/>
      <c r="H16" s="78" t="s">
        <v>81</v>
      </c>
      <c r="I16" s="79"/>
      <c r="J16" s="9">
        <f>SUM(J5:J15)</f>
        <v>0</v>
      </c>
      <c r="K16" s="10">
        <f>SUM(K5:K15)</f>
        <v>0</v>
      </c>
      <c r="L16" s="79"/>
      <c r="M16" s="9" t="s">
        <v>82</v>
      </c>
      <c r="N16" s="7">
        <v>0</v>
      </c>
      <c r="O16" s="10">
        <f t="shared" si="6"/>
        <v>0</v>
      </c>
      <c r="Q16" s="88"/>
      <c r="R16" s="9" t="s">
        <v>49</v>
      </c>
      <c r="S16" s="7">
        <v>0</v>
      </c>
      <c r="T16" s="51">
        <f t="shared" ref="T16:T21" si="7">IF(S16*1&gt;1,"1",S16)</f>
        <v>0</v>
      </c>
      <c r="U16" s="88"/>
      <c r="V16" s="76"/>
      <c r="W16" s="9" t="s">
        <v>83</v>
      </c>
      <c r="X16" s="7">
        <v>0</v>
      </c>
      <c r="Y16" s="10">
        <f t="shared" ref="Y16:Y17" si="8">X16*1</f>
        <v>0</v>
      </c>
      <c r="AA16" s="64"/>
      <c r="AB16" s="9" t="s">
        <v>84</v>
      </c>
      <c r="AC16" s="7">
        <v>0</v>
      </c>
      <c r="AD16" s="10">
        <f t="shared" ref="AD16:AD19" si="9">IF(AC16*0.5&gt;0.5,"0.5",AC16*0.5)</f>
        <v>0</v>
      </c>
    </row>
    <row r="17" spans="1:30">
      <c r="A17" s="117"/>
      <c r="B17" s="9" t="s">
        <v>85</v>
      </c>
      <c r="C17" s="7">
        <v>0</v>
      </c>
      <c r="D17" s="10">
        <f>C17*3</f>
        <v>0</v>
      </c>
      <c r="F17" s="64"/>
      <c r="G17" s="66" t="s">
        <v>86</v>
      </c>
      <c r="H17" s="78" t="s">
        <v>155</v>
      </c>
      <c r="I17" s="79"/>
      <c r="J17" s="7">
        <v>0</v>
      </c>
      <c r="K17" s="10">
        <f>J17*5</f>
        <v>0</v>
      </c>
      <c r="L17" s="79"/>
      <c r="M17" s="9" t="s">
        <v>87</v>
      </c>
      <c r="N17" s="7">
        <v>0</v>
      </c>
      <c r="O17" s="10">
        <f t="shared" si="6"/>
        <v>0</v>
      </c>
      <c r="Q17" s="88"/>
      <c r="R17" s="9" t="s">
        <v>91</v>
      </c>
      <c r="S17" s="7">
        <v>0</v>
      </c>
      <c r="T17" s="51">
        <f t="shared" si="7"/>
        <v>0</v>
      </c>
      <c r="U17" s="88"/>
      <c r="V17" s="76"/>
      <c r="W17" s="9" t="s">
        <v>88</v>
      </c>
      <c r="X17" s="7">
        <v>0</v>
      </c>
      <c r="Y17" s="10">
        <f t="shared" si="8"/>
        <v>0</v>
      </c>
      <c r="AA17" s="64"/>
      <c r="AB17" s="9" t="s">
        <v>142</v>
      </c>
      <c r="AC17" s="7">
        <v>0</v>
      </c>
      <c r="AD17" s="10">
        <f t="shared" si="9"/>
        <v>0</v>
      </c>
    </row>
    <row r="18" spans="1:30" ht="17.25" thickBot="1">
      <c r="A18" s="118"/>
      <c r="B18" s="8" t="s">
        <v>89</v>
      </c>
      <c r="C18" s="22">
        <f>SUM(C16:C17)</f>
        <v>0</v>
      </c>
      <c r="D18" s="23">
        <f>D16+D17</f>
        <v>0</v>
      </c>
      <c r="F18" s="64"/>
      <c r="G18" s="67"/>
      <c r="H18" s="78" t="s">
        <v>156</v>
      </c>
      <c r="I18" s="79"/>
      <c r="J18" s="7">
        <v>0</v>
      </c>
      <c r="K18" s="10">
        <f>J18*4</f>
        <v>0</v>
      </c>
      <c r="L18" s="79"/>
      <c r="M18" s="9" t="s">
        <v>90</v>
      </c>
      <c r="N18" s="7">
        <v>0</v>
      </c>
      <c r="O18" s="10">
        <f t="shared" si="6"/>
        <v>0</v>
      </c>
      <c r="Q18" s="88"/>
      <c r="R18" s="40" t="s">
        <v>98</v>
      </c>
      <c r="S18" s="7">
        <v>0</v>
      </c>
      <c r="T18" s="51">
        <f t="shared" si="7"/>
        <v>0</v>
      </c>
      <c r="U18" s="88"/>
      <c r="V18" s="76"/>
      <c r="W18" s="9" t="s">
        <v>92</v>
      </c>
      <c r="X18" s="7">
        <v>0</v>
      </c>
      <c r="Y18" s="10">
        <f t="shared" ref="Y18" si="10">X18*0.5</f>
        <v>0</v>
      </c>
      <c r="AA18" s="64"/>
      <c r="AB18" s="9" t="s">
        <v>93</v>
      </c>
      <c r="AC18" s="7">
        <v>0</v>
      </c>
      <c r="AD18" s="10">
        <f t="shared" si="9"/>
        <v>0</v>
      </c>
    </row>
    <row r="19" spans="1:30" ht="36" customHeight="1" thickBot="1">
      <c r="A19" s="15" t="s">
        <v>94</v>
      </c>
      <c r="B19" s="80" t="s">
        <v>95</v>
      </c>
      <c r="C19" s="80"/>
      <c r="D19" s="24">
        <f>D10+D14+D18</f>
        <v>0</v>
      </c>
      <c r="F19" s="64"/>
      <c r="G19" s="67"/>
      <c r="H19" s="81" t="s">
        <v>41</v>
      </c>
      <c r="I19" s="9" t="s">
        <v>96</v>
      </c>
      <c r="J19" s="7">
        <v>0</v>
      </c>
      <c r="K19" s="10">
        <f>J19*2</f>
        <v>0</v>
      </c>
      <c r="L19" s="79"/>
      <c r="M19" s="9" t="s">
        <v>97</v>
      </c>
      <c r="N19" s="7">
        <v>0</v>
      </c>
      <c r="O19" s="10">
        <f>N19*2</f>
        <v>0</v>
      </c>
      <c r="Q19" s="88"/>
      <c r="R19" s="56" t="s">
        <v>158</v>
      </c>
      <c r="S19" s="57">
        <v>0</v>
      </c>
      <c r="T19" s="58">
        <f t="shared" si="7"/>
        <v>0</v>
      </c>
      <c r="U19" s="79"/>
      <c r="V19" s="76"/>
      <c r="W19" s="9" t="s">
        <v>99</v>
      </c>
      <c r="X19" s="9">
        <f>SUM(X14:X18)</f>
        <v>0</v>
      </c>
      <c r="Y19" s="10">
        <f>IF(SUM(Y14:Y18)&gt;5,"5",SUM(Y14:Y18))</f>
        <v>0</v>
      </c>
      <c r="AA19" s="64"/>
      <c r="AB19" s="44" t="s">
        <v>144</v>
      </c>
      <c r="AC19" s="7">
        <v>0</v>
      </c>
      <c r="AD19" s="10">
        <f t="shared" si="9"/>
        <v>0</v>
      </c>
    </row>
    <row r="20" spans="1:30">
      <c r="A20" s="69" t="s">
        <v>100</v>
      </c>
      <c r="B20" s="111" t="s">
        <v>101</v>
      </c>
      <c r="C20" s="111"/>
      <c r="D20" s="17" t="s">
        <v>12</v>
      </c>
      <c r="F20" s="64"/>
      <c r="G20" s="67"/>
      <c r="H20" s="86"/>
      <c r="I20" s="9" t="s">
        <v>102</v>
      </c>
      <c r="J20" s="7">
        <v>0</v>
      </c>
      <c r="K20" s="10">
        <f t="shared" ref="K20:K21" si="11">J20*2</f>
        <v>0</v>
      </c>
      <c r="L20" s="79"/>
      <c r="M20" s="9" t="s">
        <v>103</v>
      </c>
      <c r="N20" s="7">
        <v>0</v>
      </c>
      <c r="O20" s="10">
        <f t="shared" ref="O20:O21" si="12">N20*2</f>
        <v>0</v>
      </c>
      <c r="Q20" s="88"/>
      <c r="R20" s="58" t="s">
        <v>159</v>
      </c>
      <c r="S20" s="57">
        <v>0</v>
      </c>
      <c r="T20" s="58">
        <f t="shared" si="7"/>
        <v>0</v>
      </c>
      <c r="U20" s="79"/>
      <c r="V20" s="76" t="s">
        <v>86</v>
      </c>
      <c r="W20" s="9" t="s">
        <v>72</v>
      </c>
      <c r="X20" s="7">
        <v>0</v>
      </c>
      <c r="Y20" s="10">
        <f>X20*2</f>
        <v>0</v>
      </c>
      <c r="AA20" s="65"/>
      <c r="AB20" s="12" t="s">
        <v>104</v>
      </c>
      <c r="AC20" s="12">
        <f>SUM(AC15:AC19)</f>
        <v>0</v>
      </c>
      <c r="AD20" s="14">
        <f>(AD15+AD16+AD17+AD18+AD19)</f>
        <v>0</v>
      </c>
    </row>
    <row r="21" spans="1:30">
      <c r="A21" s="118"/>
      <c r="B21" s="119">
        <v>0</v>
      </c>
      <c r="C21" s="119"/>
      <c r="D21" s="25">
        <f>B21*0.5</f>
        <v>0</v>
      </c>
      <c r="F21" s="64"/>
      <c r="G21" s="67"/>
      <c r="H21" s="82"/>
      <c r="I21" s="9" t="s">
        <v>105</v>
      </c>
      <c r="J21" s="7">
        <v>0</v>
      </c>
      <c r="K21" s="10">
        <f t="shared" si="11"/>
        <v>0</v>
      </c>
      <c r="L21" s="79"/>
      <c r="M21" s="9" t="s">
        <v>106</v>
      </c>
      <c r="N21" s="7">
        <v>0</v>
      </c>
      <c r="O21" s="10">
        <f t="shared" si="12"/>
        <v>0</v>
      </c>
      <c r="Q21" s="88"/>
      <c r="R21" s="58" t="s">
        <v>160</v>
      </c>
      <c r="S21" s="57">
        <v>0</v>
      </c>
      <c r="T21" s="58">
        <f t="shared" si="7"/>
        <v>0</v>
      </c>
      <c r="U21" s="79"/>
      <c r="V21" s="76"/>
      <c r="W21" s="53" t="s">
        <v>162</v>
      </c>
      <c r="X21" s="7">
        <v>0</v>
      </c>
      <c r="Y21" s="10">
        <f>X21*1</f>
        <v>0</v>
      </c>
      <c r="AA21" s="69" t="s">
        <v>107</v>
      </c>
      <c r="AB21" s="16" t="s">
        <v>15</v>
      </c>
      <c r="AC21" s="16" t="s">
        <v>16</v>
      </c>
      <c r="AD21" s="17" t="s">
        <v>12</v>
      </c>
    </row>
    <row r="22" spans="1:30">
      <c r="A22" s="69" t="s">
        <v>108</v>
      </c>
      <c r="B22" s="111" t="s">
        <v>11</v>
      </c>
      <c r="C22" s="111"/>
      <c r="D22" s="17" t="s">
        <v>12</v>
      </c>
      <c r="F22" s="64"/>
      <c r="G22" s="67"/>
      <c r="H22" s="81" t="s">
        <v>50</v>
      </c>
      <c r="I22" s="9" t="s">
        <v>96</v>
      </c>
      <c r="J22" s="7">
        <v>0</v>
      </c>
      <c r="K22" s="10">
        <f t="shared" ref="K22:K23" si="13">J22*0.5</f>
        <v>0</v>
      </c>
      <c r="L22" s="85"/>
      <c r="M22" s="12" t="s">
        <v>109</v>
      </c>
      <c r="N22" s="12">
        <f>SUM(N5:N21)</f>
        <v>0</v>
      </c>
      <c r="O22" s="14">
        <f>SUM(O5:O21)</f>
        <v>0</v>
      </c>
      <c r="Q22" s="88"/>
      <c r="R22" s="58"/>
      <c r="S22" s="57"/>
      <c r="T22" s="58"/>
      <c r="U22" s="79"/>
      <c r="V22" s="76"/>
      <c r="W22" s="53" t="s">
        <v>163</v>
      </c>
      <c r="X22" s="7">
        <v>0</v>
      </c>
      <c r="Y22" s="10">
        <f t="shared" ref="Y22:Y23" si="14">X22*0.5</f>
        <v>0</v>
      </c>
      <c r="AA22" s="64"/>
      <c r="AB22" s="9" t="s">
        <v>110</v>
      </c>
      <c r="AC22" s="7">
        <v>0</v>
      </c>
      <c r="AD22" s="10">
        <f>AC22*1</f>
        <v>0</v>
      </c>
    </row>
    <row r="23" spans="1:30">
      <c r="A23" s="118"/>
      <c r="B23" s="119">
        <v>0</v>
      </c>
      <c r="C23" s="119"/>
      <c r="D23" s="23">
        <f>IF(B23*1&gt;4,"4",B23*1)</f>
        <v>0</v>
      </c>
      <c r="F23" s="64"/>
      <c r="G23" s="67"/>
      <c r="H23" s="82"/>
      <c r="I23" s="9"/>
      <c r="J23" s="7"/>
      <c r="K23" s="10">
        <f t="shared" si="13"/>
        <v>0</v>
      </c>
      <c r="L23" s="69" t="s">
        <v>111</v>
      </c>
      <c r="M23" s="32" t="s">
        <v>112</v>
      </c>
      <c r="N23" s="18">
        <v>0</v>
      </c>
      <c r="O23" s="4">
        <f>N23*3</f>
        <v>0</v>
      </c>
      <c r="Q23" s="89"/>
      <c r="R23" s="58" t="s">
        <v>113</v>
      </c>
      <c r="S23" s="58">
        <f>SUM(S15:S21)</f>
        <v>0</v>
      </c>
      <c r="T23" s="58">
        <f>IF((T15+T16+T17+T18+T19+T20+T21)&gt;5,"5",(T15+T16+T17+T18+T19+T20+T21))</f>
        <v>0</v>
      </c>
      <c r="U23" s="79"/>
      <c r="V23" s="76"/>
      <c r="W23" s="9" t="s">
        <v>88</v>
      </c>
      <c r="X23" s="7">
        <v>0</v>
      </c>
      <c r="Y23" s="10">
        <f t="shared" si="14"/>
        <v>0</v>
      </c>
      <c r="AA23" s="64"/>
      <c r="AB23" s="9" t="s">
        <v>114</v>
      </c>
      <c r="AC23" s="7">
        <v>0</v>
      </c>
      <c r="AD23" s="10">
        <f>AC23*0.5</f>
        <v>0</v>
      </c>
    </row>
    <row r="24" spans="1:30">
      <c r="A24" s="15" t="s">
        <v>115</v>
      </c>
      <c r="B24" s="80" t="s">
        <v>95</v>
      </c>
      <c r="C24" s="80"/>
      <c r="D24" s="26">
        <f>D23+D21+D19</f>
        <v>0</v>
      </c>
      <c r="F24" s="64"/>
      <c r="G24" s="68"/>
      <c r="H24" s="27"/>
      <c r="I24" s="9" t="s">
        <v>116</v>
      </c>
      <c r="J24" s="9">
        <f>SUM(J17:J23)</f>
        <v>0</v>
      </c>
      <c r="K24" s="10">
        <f>SUM(K17:K23)</f>
        <v>0</v>
      </c>
      <c r="L24" s="64"/>
      <c r="M24" s="33" t="s">
        <v>117</v>
      </c>
      <c r="N24" s="7">
        <v>0</v>
      </c>
      <c r="O24" s="10">
        <f>N24*2</f>
        <v>0</v>
      </c>
      <c r="Q24" s="109" t="s">
        <v>118</v>
      </c>
      <c r="R24" s="3" t="s">
        <v>20</v>
      </c>
      <c r="S24" s="41" t="s">
        <v>16</v>
      </c>
      <c r="T24" s="6" t="s">
        <v>12</v>
      </c>
      <c r="U24" s="88"/>
      <c r="V24" s="76"/>
      <c r="W24" s="9" t="s">
        <v>99</v>
      </c>
      <c r="X24" s="9">
        <f>SUM(X20:X23)</f>
        <v>0</v>
      </c>
      <c r="Y24" s="10">
        <f>IF(SUM(Y20:Y23)&gt;3,"3",SUM(Y20:Y23))</f>
        <v>0</v>
      </c>
      <c r="AA24" s="64"/>
      <c r="AB24" s="9"/>
      <c r="AC24" s="7"/>
      <c r="AD24" s="10"/>
    </row>
    <row r="25" spans="1:30">
      <c r="A25" s="120" t="s">
        <v>119</v>
      </c>
      <c r="B25" s="121"/>
      <c r="C25" s="122"/>
      <c r="D25" s="29">
        <f>IF(D24&gt;75,"75",D24)</f>
        <v>0</v>
      </c>
      <c r="F25" s="65"/>
      <c r="G25" s="83" t="s">
        <v>95</v>
      </c>
      <c r="H25" s="84"/>
      <c r="I25" s="84"/>
      <c r="J25" s="85"/>
      <c r="K25" s="14">
        <f>K24+K16</f>
        <v>0</v>
      </c>
      <c r="L25" s="64"/>
      <c r="M25" s="34"/>
      <c r="N25" s="7"/>
      <c r="O25" s="10"/>
      <c r="Q25" s="110"/>
      <c r="R25" s="12"/>
      <c r="S25" s="7">
        <v>0</v>
      </c>
      <c r="T25" s="30">
        <f>IF(S25*2&gt;5,"5",S25*2)</f>
        <v>0</v>
      </c>
      <c r="U25" s="89"/>
      <c r="V25" s="112" t="s">
        <v>120</v>
      </c>
      <c r="W25" s="112"/>
      <c r="X25" s="112"/>
      <c r="Y25" s="14">
        <f>Y24+Y19</f>
        <v>0</v>
      </c>
      <c r="AA25" s="65"/>
      <c r="AB25" s="12" t="s">
        <v>121</v>
      </c>
      <c r="AC25" s="12">
        <f>SUM(AC22:AC23)</f>
        <v>0</v>
      </c>
      <c r="AD25" s="14">
        <f>SUM(AD22:AD23)</f>
        <v>0</v>
      </c>
    </row>
    <row r="26" spans="1:30">
      <c r="A26" s="69" t="s">
        <v>122</v>
      </c>
      <c r="B26" s="80"/>
      <c r="C26" s="80"/>
      <c r="D26" s="123"/>
      <c r="F26" s="69" t="s">
        <v>123</v>
      </c>
      <c r="G26" s="124" t="s">
        <v>124</v>
      </c>
      <c r="H26" s="125"/>
      <c r="I26" s="126"/>
      <c r="J26" s="35">
        <v>0</v>
      </c>
      <c r="K26" s="36">
        <f>J26*4</f>
        <v>0</v>
      </c>
      <c r="L26" s="64"/>
      <c r="M26" s="132" t="s">
        <v>125</v>
      </c>
      <c r="N26" s="133"/>
      <c r="O26" s="106">
        <f>IF((O23+O24+O25)&gt;3,3,(O23+O24+O25))</f>
        <v>0</v>
      </c>
      <c r="Q26" s="15" t="s">
        <v>126</v>
      </c>
      <c r="R26" s="80" t="s">
        <v>127</v>
      </c>
      <c r="S26" s="80"/>
      <c r="T26" s="42">
        <f>T25+T23+T13</f>
        <v>0</v>
      </c>
      <c r="U26" s="115" t="s">
        <v>128</v>
      </c>
      <c r="V26" s="99" t="s">
        <v>129</v>
      </c>
      <c r="W26" s="100"/>
      <c r="X26" s="35">
        <v>0</v>
      </c>
      <c r="Y26" s="17">
        <f>X26*1</f>
        <v>0</v>
      </c>
      <c r="AA26" s="69" t="s">
        <v>130</v>
      </c>
      <c r="AB26" s="113" t="s">
        <v>95</v>
      </c>
      <c r="AC26" s="122"/>
      <c r="AD26" s="123">
        <f>AD13+AD20+AD25</f>
        <v>0</v>
      </c>
    </row>
    <row r="27" spans="1:30" ht="17.100000000000001" customHeight="1">
      <c r="A27" s="90">
        <f>D25+O29+AD30</f>
        <v>0</v>
      </c>
      <c r="B27" s="91"/>
      <c r="C27" s="91"/>
      <c r="D27" s="92"/>
      <c r="F27" s="64"/>
      <c r="G27" s="101" t="s">
        <v>165</v>
      </c>
      <c r="H27" s="102"/>
      <c r="I27" s="103"/>
      <c r="J27" s="7">
        <v>0</v>
      </c>
      <c r="K27" s="37">
        <f>J27*3</f>
        <v>0</v>
      </c>
      <c r="L27" s="65"/>
      <c r="M27" s="134"/>
      <c r="N27" s="131"/>
      <c r="O27" s="107"/>
      <c r="Q27" s="69" t="s">
        <v>131</v>
      </c>
      <c r="R27" s="113" t="s">
        <v>95</v>
      </c>
      <c r="S27" s="122"/>
      <c r="T27" s="113">
        <f>SUM(T26,Y12,Y25,Y28)</f>
        <v>0</v>
      </c>
      <c r="U27" s="116"/>
      <c r="V27" s="104"/>
      <c r="W27" s="105"/>
      <c r="X27" s="7"/>
      <c r="Y27" s="4"/>
      <c r="AA27" s="64"/>
      <c r="AB27" s="114"/>
      <c r="AC27" s="130"/>
      <c r="AD27" s="127"/>
    </row>
    <row r="28" spans="1:30" ht="17.100000000000001" customHeight="1">
      <c r="A28" s="93"/>
      <c r="B28" s="94"/>
      <c r="C28" s="94"/>
      <c r="D28" s="95"/>
      <c r="F28" s="64"/>
      <c r="G28" s="132" t="s">
        <v>132</v>
      </c>
      <c r="H28" s="135"/>
      <c r="I28" s="135"/>
      <c r="J28" s="133"/>
      <c r="K28" s="38">
        <f>IF((K26+K27)&gt;4,4,(K26+K27))</f>
        <v>0</v>
      </c>
      <c r="L28" s="28" t="s">
        <v>133</v>
      </c>
      <c r="M28" s="67" t="s">
        <v>95</v>
      </c>
      <c r="N28" s="67"/>
      <c r="O28" s="39">
        <f>K25+O22+O26+K28</f>
        <v>0</v>
      </c>
      <c r="Q28" s="64"/>
      <c r="R28" s="114"/>
      <c r="S28" s="130"/>
      <c r="T28" s="114"/>
      <c r="U28" s="116"/>
      <c r="V28" s="136" t="s">
        <v>134</v>
      </c>
      <c r="W28" s="137"/>
      <c r="X28" s="138"/>
      <c r="Y28" s="39">
        <f>IF((Y26+Y27)&gt;2,2,(Y26+Y27))</f>
        <v>0</v>
      </c>
      <c r="AA28" s="120" t="s">
        <v>135</v>
      </c>
      <c r="AB28" s="121"/>
      <c r="AC28" s="122"/>
      <c r="AD28" s="123">
        <f>IF(AD26&gt;5,"5",AD26)</f>
        <v>0</v>
      </c>
    </row>
    <row r="29" spans="1:30" ht="17.100000000000001" customHeight="1">
      <c r="A29" s="93"/>
      <c r="B29" s="94"/>
      <c r="C29" s="94"/>
      <c r="D29" s="95"/>
      <c r="F29" s="120" t="s">
        <v>136</v>
      </c>
      <c r="G29" s="121"/>
      <c r="H29" s="121"/>
      <c r="I29" s="121"/>
      <c r="J29" s="121"/>
      <c r="K29" s="121"/>
      <c r="L29" s="121"/>
      <c r="M29" s="121"/>
      <c r="N29" s="121"/>
      <c r="O29" s="141">
        <f>IF(O28&gt;10,"10",O28)</f>
        <v>0</v>
      </c>
      <c r="Q29" s="139" t="s">
        <v>137</v>
      </c>
      <c r="R29" s="140"/>
      <c r="S29" s="140"/>
      <c r="T29" s="140"/>
      <c r="U29" s="140"/>
      <c r="V29" s="140"/>
      <c r="W29" s="140"/>
      <c r="X29" s="140"/>
      <c r="Y29" s="45">
        <f>IF(T27&gt;10,"10",T27)</f>
        <v>0</v>
      </c>
      <c r="AA29" s="128"/>
      <c r="AB29" s="129"/>
      <c r="AC29" s="131"/>
      <c r="AD29" s="107"/>
    </row>
    <row r="30" spans="1:30">
      <c r="A30" s="96"/>
      <c r="B30" s="97"/>
      <c r="C30" s="97"/>
      <c r="D30" s="98"/>
      <c r="F30" s="128"/>
      <c r="G30" s="129"/>
      <c r="H30" s="129"/>
      <c r="I30" s="129"/>
      <c r="J30" s="129"/>
      <c r="K30" s="129"/>
      <c r="L30" s="129"/>
      <c r="M30" s="129"/>
      <c r="N30" s="129"/>
      <c r="O30" s="142"/>
      <c r="Q30" s="139" t="s">
        <v>138</v>
      </c>
      <c r="R30" s="140"/>
      <c r="S30" s="140"/>
      <c r="T30" s="140"/>
      <c r="U30" s="140"/>
      <c r="V30" s="140"/>
      <c r="W30" s="140"/>
      <c r="X30" s="140"/>
      <c r="Y30" s="140"/>
      <c r="Z30" s="140"/>
      <c r="AA30" s="140"/>
      <c r="AB30" s="140"/>
      <c r="AC30" s="140"/>
      <c r="AD30" s="46">
        <f>IF((Y29+AD28)&gt;15,"15",(Y29+AD28))</f>
        <v>0</v>
      </c>
    </row>
  </sheetData>
  <mergeCells count="77">
    <mergeCell ref="AA21:AA25"/>
    <mergeCell ref="AA26:AA27"/>
    <mergeCell ref="AD26:AD27"/>
    <mergeCell ref="AD28:AD29"/>
    <mergeCell ref="F29:N30"/>
    <mergeCell ref="AB26:AC27"/>
    <mergeCell ref="AA28:AC29"/>
    <mergeCell ref="R27:S28"/>
    <mergeCell ref="M26:N27"/>
    <mergeCell ref="G28:J28"/>
    <mergeCell ref="M28:N28"/>
    <mergeCell ref="V28:X28"/>
    <mergeCell ref="Q29:X29"/>
    <mergeCell ref="Q30:AC30"/>
    <mergeCell ref="O29:O30"/>
    <mergeCell ref="Q27:Q28"/>
    <mergeCell ref="T27:T28"/>
    <mergeCell ref="U26:U28"/>
    <mergeCell ref="A11:A14"/>
    <mergeCell ref="A15:A18"/>
    <mergeCell ref="A20:A21"/>
    <mergeCell ref="A22:A23"/>
    <mergeCell ref="F4:F25"/>
    <mergeCell ref="B23:C23"/>
    <mergeCell ref="B24:C24"/>
    <mergeCell ref="A25:C25"/>
    <mergeCell ref="B20:C20"/>
    <mergeCell ref="B21:C21"/>
    <mergeCell ref="B22:C22"/>
    <mergeCell ref="A26:D26"/>
    <mergeCell ref="G26:I26"/>
    <mergeCell ref="R26:S26"/>
    <mergeCell ref="A27:D30"/>
    <mergeCell ref="V26:W26"/>
    <mergeCell ref="G27:I27"/>
    <mergeCell ref="V27:W27"/>
    <mergeCell ref="F26:F28"/>
    <mergeCell ref="L23:L27"/>
    <mergeCell ref="O26:O27"/>
    <mergeCell ref="Q14:Q23"/>
    <mergeCell ref="Q24:Q25"/>
    <mergeCell ref="U13:U25"/>
    <mergeCell ref="V13:V19"/>
    <mergeCell ref="V20:V24"/>
    <mergeCell ref="G25:J25"/>
    <mergeCell ref="V25:X25"/>
    <mergeCell ref="G17:G24"/>
    <mergeCell ref="H19:H21"/>
    <mergeCell ref="H22:H23"/>
    <mergeCell ref="H5:I5"/>
    <mergeCell ref="H6:I6"/>
    <mergeCell ref="V12:X12"/>
    <mergeCell ref="H16:I16"/>
    <mergeCell ref="H17:I17"/>
    <mergeCell ref="H7:H14"/>
    <mergeCell ref="W10:W11"/>
    <mergeCell ref="L4:L22"/>
    <mergeCell ref="Q4:Q13"/>
    <mergeCell ref="U4:U12"/>
    <mergeCell ref="V4:V7"/>
    <mergeCell ref="V8:V11"/>
    <mergeCell ref="A1:O1"/>
    <mergeCell ref="Q2:AD2"/>
    <mergeCell ref="Q3:Y3"/>
    <mergeCell ref="AA3:AD3"/>
    <mergeCell ref="H4:I4"/>
    <mergeCell ref="A4:A10"/>
    <mergeCell ref="G5:G16"/>
    <mergeCell ref="AA4:AA13"/>
    <mergeCell ref="AA14:AA20"/>
    <mergeCell ref="A2:D3"/>
    <mergeCell ref="F2:O3"/>
    <mergeCell ref="W4:W5"/>
    <mergeCell ref="W6:W7"/>
    <mergeCell ref="W8:W9"/>
    <mergeCell ref="H18:I18"/>
    <mergeCell ref="B19:C19"/>
  </mergeCells>
  <phoneticPr fontId="9" type="noConversion"/>
  <pageMargins left="0.70763888888888904" right="0.329166666666667" top="0.34930555555555598" bottom="0.74791666666666701" header="0.15" footer="0.31388888888888899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9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微软用户</cp:lastModifiedBy>
  <cp:lastPrinted>2014-10-11T04:17:00Z</cp:lastPrinted>
  <dcterms:created xsi:type="dcterms:W3CDTF">2012-12-10T08:48:00Z</dcterms:created>
  <dcterms:modified xsi:type="dcterms:W3CDTF">2016-09-26T08:24:50Z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2052-10.1.0.5777</vt:lpwstr>
  </property>
</Properties>
</file>